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49E413D-2AA2-4CE4-B6A1-9EDAEBDF9671}" xr6:coauthVersionLast="47" xr6:coauthVersionMax="47" xr10:uidLastSave="{00000000-0000-0000-0000-000000000000}"/>
  <bookViews>
    <workbookView xWindow="-120" yWindow="-120" windowWidth="20640" windowHeight="11160" xr2:uid="{59770065-374A-4915-9B9B-51C53246D527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K34" i="4" s="1"/>
  <c r="F34" i="4"/>
  <c r="K33" i="4"/>
  <c r="K32" i="4"/>
  <c r="K31" i="4"/>
  <c r="K27" i="4"/>
  <c r="K26" i="4"/>
  <c r="K25" i="4"/>
  <c r="K24" i="4"/>
  <c r="H22" i="4"/>
  <c r="K22" i="4" s="1"/>
  <c r="F22" i="4"/>
  <c r="H21" i="4"/>
  <c r="F21" i="4"/>
  <c r="K21" i="4" s="1"/>
  <c r="H20" i="4"/>
  <c r="K20" i="4" s="1"/>
  <c r="H19" i="4"/>
  <c r="K19" i="4" s="1"/>
  <c r="F19" i="4"/>
  <c r="F18" i="4"/>
  <c r="H17" i="4"/>
  <c r="K17" i="4" s="1"/>
  <c r="F17" i="4"/>
  <c r="H16" i="4"/>
  <c r="F16" i="4"/>
  <c r="K16" i="4" s="1"/>
  <c r="H15" i="4"/>
  <c r="H23" i="4" s="1"/>
  <c r="F15" i="4"/>
  <c r="K15" i="4" s="1"/>
  <c r="H11" i="4"/>
  <c r="K11" i="4" s="1"/>
  <c r="F11" i="4"/>
  <c r="F10" i="4"/>
  <c r="H9" i="4"/>
  <c r="K9" i="4" s="1"/>
  <c r="F9" i="4"/>
  <c r="H8" i="4"/>
  <c r="F8" i="4"/>
  <c r="F12" i="4" s="1"/>
  <c r="H7" i="4"/>
  <c r="H12" i="4" s="1"/>
  <c r="F7" i="4"/>
  <c r="K7" i="4" s="1"/>
  <c r="H5" i="4"/>
  <c r="C3" i="4"/>
  <c r="C1" i="4"/>
  <c r="H19" i="3"/>
  <c r="G19" i="3"/>
  <c r="H17" i="3"/>
  <c r="H16" i="3"/>
  <c r="H15" i="3"/>
  <c r="D14" i="3"/>
  <c r="D20" i="3" s="1"/>
  <c r="G13" i="3"/>
  <c r="G20" i="3" s="1"/>
  <c r="F13" i="3"/>
  <c r="F20" i="3" s="1"/>
  <c r="E13" i="3"/>
  <c r="E20" i="3" s="1"/>
  <c r="D13" i="3"/>
  <c r="H12" i="3"/>
  <c r="H9" i="3"/>
  <c r="H13" i="3" s="1"/>
  <c r="H20" i="3" s="1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C44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O13" i="2" s="1"/>
  <c r="O14" i="2" s="1"/>
  <c r="H17" i="2"/>
  <c r="C17" i="2"/>
  <c r="C16" i="2"/>
  <c r="H16" i="2" s="1"/>
  <c r="M14" i="2"/>
  <c r="E14" i="2"/>
  <c r="C14" i="2"/>
  <c r="H14" i="2" s="1"/>
  <c r="H13" i="2"/>
  <c r="H12" i="2"/>
  <c r="H11" i="2"/>
  <c r="O10" i="2"/>
  <c r="I10" i="2"/>
  <c r="H10" i="2"/>
  <c r="E10" i="2"/>
  <c r="C10" i="2"/>
  <c r="M10" i="2" s="1"/>
  <c r="I9" i="2"/>
  <c r="M9" i="2" s="1"/>
  <c r="E9" i="2"/>
  <c r="E26" i="2" s="1"/>
  <c r="E61" i="2" s="1"/>
  <c r="E63" i="2" s="1"/>
  <c r="C9" i="2"/>
  <c r="H9" i="2" s="1"/>
  <c r="H8" i="2"/>
  <c r="H26" i="2" s="1"/>
  <c r="H7" i="2"/>
  <c r="E5" i="2"/>
  <c r="A3" i="2"/>
  <c r="A1" i="2"/>
  <c r="K12" i="4" l="1"/>
  <c r="H29" i="4"/>
  <c r="K8" i="4"/>
  <c r="F23" i="4"/>
  <c r="K23" i="4" s="1"/>
  <c r="H14" i="3"/>
  <c r="G63" i="2"/>
  <c r="H56" i="2" s="1"/>
  <c r="H54" i="2"/>
  <c r="H59" i="2" s="1"/>
  <c r="O56" i="2"/>
  <c r="O48" i="2"/>
  <c r="C26" i="2"/>
  <c r="C61" i="2" s="1"/>
  <c r="H36" i="2"/>
  <c r="I26" i="2"/>
  <c r="I61" i="2" s="1"/>
  <c r="I63" i="2" s="1"/>
  <c r="F29" i="4" l="1"/>
  <c r="K29" i="4" s="1"/>
  <c r="H61" i="2"/>
  <c r="C63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tc={B18ABBAF-7EEB-4DC6-AEEA-BAFCAB14F4E6}</author>
  </authors>
  <commentList>
    <comment ref="J19" authorId="0" shapeId="0" xr:uid="{B18ABBAF-7EEB-4DC6-AEEA-BAFCAB14F4E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<sst xmlns="http://schemas.openxmlformats.org/spreadsheetml/2006/main" count="131" uniqueCount="112">
  <si>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</si>
  <si>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</si>
  <si>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</si>
  <si>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</si>
  <si>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</si>
  <si>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</si>
  <si>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30 de noviembre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</si>
  <si>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</si>
  <si>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</si>
  <si>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</si>
  <si>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</si>
  <si>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</si>
  <si>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</si>
  <si>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</si>
  <si>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</si>
  <si>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</si>
  <si>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</si>
  <si>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</si>
  <si>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</si>
  <si>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</si>
  <si>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</si>
  <si>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</si>
  <si>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</si>
  <si>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</si>
  <si>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</si>
  <si>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</si>
  <si>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</si>
  <si>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</si>
  <si>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</si>
  <si>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</si>
  <si>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</si>
  <si>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</si>
  <si>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</si>
  <si>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</si>
  <si>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</si>
  <si>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</si>
  <si>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</si>
  <si>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</si>
  <si>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</si>
  <si>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</si>
  <si>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</si>
  <si>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</si>
  <si>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</si>
  <si>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</si>
  <si>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</si>
  <si>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</si>
  <si>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</si>
  <si>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</si>
  <si>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</si>
  <si>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</si>
  <si>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</si>
  <si>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</si>
  <si>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</si>
  <si>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</si>
  <si>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</si>
  <si>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</si>
  <si>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</si>
  <si>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</si>
  <si>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</si>
  <si>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30 del mes de noviembre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</si>
  <si>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</si>
  <si>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</si>
  <si>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</si>
  <si>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</si>
  <si>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</si>
  <si>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</si>
  <si>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</si>
  <si>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</si>
  <si>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</si>
  <si>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</si>
  <si>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</si>
  <si>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</si>
  <si>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30 de noviembre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</si>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</sst>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2" fillId="0" borderId="0" xfId="0" applyNumberFormat="1" applyFont="1" applyAlignment="1" applyProtection="1">
      <alignment vertical="center"/>
      <protection locked="0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88D1415B-86EB-4972-B4C6-975E3CE2A7E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Escritorio/INFORME%20FINANCIEROS%20LIBRE%20ACCESO%202023/Informe%20Financiero%20Noviembre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Agosto"/>
      <sheetName val="Sept"/>
      <sheetName val="Oct "/>
      <sheetName val="noviembre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E34">
            <v>12176.42</v>
          </cell>
        </row>
      </sheetData>
      <sheetData sheetId="11">
        <row r="22">
          <cell r="D22">
            <v>1238348</v>
          </cell>
        </row>
        <row r="40">
          <cell r="D40">
            <v>-1525000</v>
          </cell>
        </row>
        <row r="41">
          <cell r="D41">
            <v>-30259020.379999999</v>
          </cell>
        </row>
        <row r="43">
          <cell r="D43">
            <v>-6000</v>
          </cell>
        </row>
        <row r="48">
          <cell r="D48">
            <v>19090004.670000002</v>
          </cell>
        </row>
        <row r="67">
          <cell r="D67">
            <v>2206127.2799999998</v>
          </cell>
        </row>
        <row r="111">
          <cell r="D111">
            <v>2350020.91</v>
          </cell>
        </row>
        <row r="166">
          <cell r="D166">
            <v>636022.5</v>
          </cell>
        </row>
        <row r="167">
          <cell r="D167">
            <v>1588554.58</v>
          </cell>
        </row>
      </sheetData>
      <sheetData sheetId="12">
        <row r="8">
          <cell r="F8">
            <v>1525000</v>
          </cell>
        </row>
        <row r="9">
          <cell r="F9">
            <v>30259020.379999999</v>
          </cell>
        </row>
        <row r="11">
          <cell r="F11">
            <v>0</v>
          </cell>
        </row>
        <row r="29">
          <cell r="F29">
            <v>5919290.4399999939</v>
          </cell>
        </row>
      </sheetData>
      <sheetData sheetId="13">
        <row r="13">
          <cell r="G13">
            <v>27301926.220000003</v>
          </cell>
        </row>
      </sheetData>
      <sheetData sheetId="14">
        <row r="63">
          <cell r="C63">
            <v>27969879.439999998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07E4FC65-0825-4F65-BF91-9DC3D9513989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07E4FC65-0825-4F65-BF91-9DC3D9513989}" id="{B18ABBAF-7EEB-4DC6-AEEA-BAFCAB14F4E6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7CF8-7221-4538-9069-5939D146AE21}">
  <sheetPr filterMode="1"/>
  <dimension ref="A1:N48"/>
  <sheetViews>
    <sheetView tabSelected="1" view="pageBreakPreview" topLeftCell="C1" zoomScaleSheetLayoutView="100" workbookViewId="0">
      <selection activeCell="F28" sqref="F28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6" t="str">
        <f>'[1] ERF-Rendimiento Financiero'!C3</f>
        <v>Estado de Rendimiento Financiero</v>
      </c>
      <c r="D1" s="106"/>
      <c r="E1" s="106"/>
      <c r="F1" s="106"/>
      <c r="G1" s="106"/>
      <c r="H1" s="106"/>
    </row>
    <row r="2" spans="1:13" ht="15" customHeight="1" x14ac:dyDescent="0.25">
      <c r="C2" s="104" t="s">
        <v>59</v>
      </c>
      <c r="D2" s="104"/>
      <c r="E2" s="104"/>
      <c r="F2" s="104"/>
      <c r="G2" s="104"/>
      <c r="H2" s="29"/>
    </row>
    <row r="3" spans="1:13" ht="15" customHeight="1" x14ac:dyDescent="0.25">
      <c r="C3" s="104" t="str">
        <f>'[1] ERF-Rendimiento Financiero'!C5</f>
        <v>(Valores en RD$)</v>
      </c>
      <c r="D3" s="104"/>
      <c r="E3" s="104"/>
      <c r="F3" s="104"/>
      <c r="G3" s="104"/>
      <c r="H3" s="104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100"/>
      <c r="G5" s="100"/>
      <c r="H5" s="100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1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Comprobación'!D40</f>
        <v>1525000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Comprobación'!D41</f>
        <v>30259020.379999999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Comprobación'!D43</f>
        <v>6000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Comprobación'!D42</f>
        <v>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31790020.379999999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Comprobación'!D48+'[3]BC Balance Comprobación'!D49+'[3]BC Balance Comprobación'!D50+'[3]BC Balance Comprobación'!D56+'[3]BC Balance Comprobación'!D57+'[3]BC Balance Comprobación'!D62+'[3]BC Balance Comprobación'!D63+'[3]BC Balance Comprobación'!D64</f>
        <v>19090004.670000002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Comprobación'!D67</f>
        <v>2206127.2799999998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Comprobación'!D111+'[3]BC Balance Comprobación'!D112+'[3]BC Balance Comprobación'!D113+'[3]BC Balance Comprobación'!D114+'[3]BC Balance Comprobación'!D115+'[3]BC Balance Comprobación'!D116+'[3]BC Balance Comprobación'!D118+'[3]BC Balance Comprobación'!D119+'[3]BC Balance Comprobación'!D120+'[3]BC Balance Comprobación'!D121+'[3]BC Balance Comprobación'!D123+'[3]BC Balance Comprobación'!D124+'[3]BC Balance Comprobación'!D125+'[3]BC Balance Comprobación'!D126+'[3]BC Balance Comprobación'!D127+'[3]BC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Comprobación'!D137+'[3]BC Balance Comprobación'!D139+'[3]BC Balance Comprobación'!D140+'[3]BC Balance Comprobación'!D141+'[3]BC Balance Comprobación'!D142+'[3]BC Balance Comprobación'!D144+'[3]BC Balance Comprobación'!D145+'[3]BC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Comprobación'!D158+'[3]BC Balance Comprobación'!D159</f>
        <v>2350020.91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2"/>
    </row>
    <row r="18" spans="1:14" ht="15.75" x14ac:dyDescent="0.25">
      <c r="C18" s="5" t="s">
        <v>94</v>
      </c>
      <c r="D18" s="5"/>
      <c r="E18" s="5"/>
      <c r="F18" s="6">
        <f>+'[3]BC Balance Comprobación'!D166</f>
        <v>636022.5</v>
      </c>
      <c r="G18" s="6"/>
      <c r="H18" s="6"/>
      <c r="J18" s="20"/>
      <c r="K18" s="9"/>
      <c r="L18" s="11"/>
      <c r="M18" s="20"/>
      <c r="N18" s="102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Comprobación'!D167</f>
        <v>1588554.58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2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25870729.940000005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5919290.4399999939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7"/>
      <c r="D36" s="107"/>
      <c r="E36" s="107"/>
      <c r="F36" s="107"/>
      <c r="G36" s="107"/>
      <c r="H36" s="107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8" t="s">
        <v>5</v>
      </c>
      <c r="D43" s="108"/>
      <c r="E43" s="108"/>
      <c r="F43" s="108"/>
      <c r="G43" s="108"/>
      <c r="H43" s="108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8"/>
      <c r="D46" s="108"/>
      <c r="E46" s="108"/>
      <c r="F46" s="108"/>
      <c r="G46" s="108"/>
      <c r="H46" s="103"/>
    </row>
    <row r="47" spans="1:11" ht="18.75" x14ac:dyDescent="0.25">
      <c r="C47" s="104" t="s">
        <v>3</v>
      </c>
      <c r="D47" s="104"/>
      <c r="E47" s="104"/>
      <c r="F47" s="104"/>
      <c r="G47" s="29"/>
      <c r="H47" s="32"/>
    </row>
    <row r="48" spans="1:11" x14ac:dyDescent="0.25">
      <c r="C48" s="105" t="s">
        <v>4</v>
      </c>
      <c r="D48" s="105"/>
      <c r="E48" s="105"/>
      <c r="F48" s="105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7783-80D0-4E13-AC11-DB7971F08A6F}">
  <sheetPr filterMode="1"/>
  <dimension ref="A2:N30"/>
  <sheetViews>
    <sheetView view="pageBreakPreview" topLeftCell="A5" zoomScale="75" zoomScaleSheetLayoutView="75" workbookViewId="0">
      <selection activeCell="H21" sqref="H21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11"/>
      <c r="C2" s="111"/>
      <c r="D2" s="111"/>
      <c r="E2" s="111"/>
      <c r="F2" s="111"/>
      <c r="G2" s="111"/>
      <c r="H2" s="111"/>
    </row>
    <row r="3" spans="1:13" ht="18.75" x14ac:dyDescent="0.25">
      <c r="B3" s="111" t="s">
        <v>58</v>
      </c>
      <c r="C3" s="111"/>
      <c r="D3" s="111"/>
      <c r="E3" s="111"/>
      <c r="F3" s="111"/>
      <c r="G3" s="111"/>
      <c r="H3" s="111"/>
    </row>
    <row r="4" spans="1:13" ht="18.75" x14ac:dyDescent="0.25">
      <c r="B4" s="111" t="s">
        <v>59</v>
      </c>
      <c r="C4" s="111"/>
      <c r="D4" s="111"/>
      <c r="E4" s="111"/>
      <c r="F4" s="111"/>
      <c r="G4" s="111"/>
      <c r="H4" s="111"/>
    </row>
    <row r="5" spans="1:13" ht="18.75" x14ac:dyDescent="0.25">
      <c r="B5" s="111" t="s">
        <v>0</v>
      </c>
      <c r="C5" s="111"/>
      <c r="D5" s="111"/>
      <c r="E5" s="111"/>
      <c r="F5" s="111"/>
      <c r="G5" s="111"/>
      <c r="H5" s="111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5"/>
      <c r="D7" s="86" t="s">
        <v>60</v>
      </c>
      <c r="E7" s="86" t="s">
        <v>61</v>
      </c>
      <c r="F7" s="86" t="s">
        <v>62</v>
      </c>
      <c r="G7" s="86" t="s">
        <v>63</v>
      </c>
      <c r="H7" s="86" t="s">
        <v>64</v>
      </c>
    </row>
    <row r="8" spans="1:13" ht="18.75" x14ac:dyDescent="0.3">
      <c r="B8" s="32"/>
      <c r="C8" s="87" t="s">
        <v>65</v>
      </c>
      <c r="D8" s="88">
        <v>51695326</v>
      </c>
      <c r="E8" s="89">
        <v>0</v>
      </c>
      <c r="F8" s="89">
        <v>0</v>
      </c>
      <c r="G8" s="90">
        <v>18555016.600000001</v>
      </c>
      <c r="H8" s="90">
        <v>70250342.599999994</v>
      </c>
      <c r="I8" s="9"/>
    </row>
    <row r="9" spans="1:13" customFormat="1" ht="18.75" x14ac:dyDescent="0.3">
      <c r="A9" s="13"/>
      <c r="B9" s="49"/>
      <c r="C9" s="85" t="s">
        <v>66</v>
      </c>
      <c r="D9" s="89"/>
      <c r="E9" s="89">
        <v>0</v>
      </c>
      <c r="F9" s="89"/>
      <c r="G9" s="89"/>
      <c r="H9" s="89">
        <f>SUM(D9,E9,F9,G9)</f>
        <v>0</v>
      </c>
      <c r="I9" s="13"/>
    </row>
    <row r="10" spans="1:13" customFormat="1" ht="18.75" x14ac:dyDescent="0.3">
      <c r="A10" s="13"/>
      <c r="B10" s="49"/>
      <c r="C10" s="85" t="s">
        <v>67</v>
      </c>
      <c r="D10" s="89"/>
      <c r="E10" s="89"/>
      <c r="F10" s="89" t="s">
        <v>1</v>
      </c>
      <c r="G10" s="89"/>
      <c r="H10" s="89"/>
      <c r="I10" s="13"/>
    </row>
    <row r="11" spans="1:13" ht="18.75" x14ac:dyDescent="0.3">
      <c r="B11" s="32"/>
      <c r="C11" s="85" t="s">
        <v>68</v>
      </c>
      <c r="D11" s="88"/>
      <c r="E11" s="89"/>
      <c r="F11" s="89"/>
      <c r="G11" s="90">
        <v>1955638</v>
      </c>
      <c r="H11" s="90">
        <v>1955638</v>
      </c>
      <c r="I11" s="9"/>
      <c r="J11" s="17"/>
    </row>
    <row r="12" spans="1:13" ht="18.75" x14ac:dyDescent="0.3">
      <c r="B12" s="32"/>
      <c r="C12" s="85" t="s">
        <v>69</v>
      </c>
      <c r="D12" s="88"/>
      <c r="E12" s="89"/>
      <c r="F12" s="89"/>
      <c r="G12" s="90">
        <v>6791271.6200000001</v>
      </c>
      <c r="H12" s="90">
        <f>SUM(D12,E12,F12,G12)</f>
        <v>6791271.6200000001</v>
      </c>
      <c r="I12" s="9"/>
    </row>
    <row r="13" spans="1:13" ht="18.75" x14ac:dyDescent="0.3">
      <c r="B13" s="32"/>
      <c r="C13" s="87" t="s">
        <v>70</v>
      </c>
      <c r="D13" s="91">
        <f>SUM(D8:D12)</f>
        <v>51695326</v>
      </c>
      <c r="E13" s="91">
        <f>SUM(E8:E12)</f>
        <v>0</v>
      </c>
      <c r="F13" s="91">
        <f>SUM(F8:F12)</f>
        <v>0</v>
      </c>
      <c r="G13" s="92">
        <f>SUM(G8:G12)</f>
        <v>27301926.220000003</v>
      </c>
      <c r="H13" s="92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3" t="s">
        <v>1</v>
      </c>
      <c r="D14" s="94">
        <f>SUM(D9:D13)</f>
        <v>51695326</v>
      </c>
      <c r="E14" s="44"/>
      <c r="F14" s="95"/>
      <c r="G14" s="34">
        <v>39052659</v>
      </c>
      <c r="H14" s="96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7" t="s">
        <v>66</v>
      </c>
      <c r="D15" s="89"/>
      <c r="E15" s="89">
        <v>0</v>
      </c>
      <c r="F15" s="89"/>
      <c r="G15" s="89"/>
      <c r="H15" s="89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7" t="s">
        <v>67</v>
      </c>
      <c r="D16" s="89"/>
      <c r="E16" s="89"/>
      <c r="F16" s="89">
        <v>0</v>
      </c>
      <c r="G16" s="89"/>
      <c r="H16" s="89">
        <f>SUM(D16,E16,F16,G16)</f>
        <v>0</v>
      </c>
      <c r="I16" s="13"/>
    </row>
    <row r="17" spans="1:14" customFormat="1" ht="37.5" x14ac:dyDescent="0.3">
      <c r="A17" s="13"/>
      <c r="B17" s="49"/>
      <c r="C17" s="98" t="s">
        <v>71</v>
      </c>
      <c r="D17" s="89"/>
      <c r="E17" s="89"/>
      <c r="F17" s="89">
        <v>0</v>
      </c>
      <c r="G17" s="89"/>
      <c r="H17" s="89">
        <f>SUM(D17,E17,F17,G17)</f>
        <v>0</v>
      </c>
      <c r="I17" s="9"/>
      <c r="J17" s="78"/>
      <c r="K17" s="59"/>
    </row>
    <row r="18" spans="1:14" ht="18.75" x14ac:dyDescent="0.3">
      <c r="B18" s="32"/>
      <c r="C18" s="97" t="s">
        <v>68</v>
      </c>
      <c r="D18" s="89"/>
      <c r="E18" s="89"/>
      <c r="F18" s="89"/>
      <c r="G18" s="90">
        <v>2536250</v>
      </c>
      <c r="H18" s="90">
        <v>2536250</v>
      </c>
      <c r="I18" s="9"/>
      <c r="J18" s="26"/>
      <c r="K18" s="17"/>
      <c r="N18" s="99"/>
    </row>
    <row r="19" spans="1:14" ht="18.75" x14ac:dyDescent="0.3">
      <c r="B19" s="32"/>
      <c r="C19" s="97" t="s">
        <v>69</v>
      </c>
      <c r="D19" s="89"/>
      <c r="E19" s="89"/>
      <c r="F19" s="89"/>
      <c r="G19" s="90">
        <f>'[3] ERF-Rendimiento Financiero'!F29</f>
        <v>5919290.4399999939</v>
      </c>
      <c r="H19" s="90">
        <f>SUM(D19,E19,F19,G19)</f>
        <v>5919290.4399999939</v>
      </c>
      <c r="I19" s="16"/>
      <c r="J19" s="26"/>
      <c r="K19" s="99"/>
      <c r="L19" s="99"/>
    </row>
    <row r="20" spans="1:14" ht="18.75" x14ac:dyDescent="0.25">
      <c r="B20" s="33"/>
      <c r="C20" s="87" t="s">
        <v>72</v>
      </c>
      <c r="D20" s="92">
        <f>D14+D18</f>
        <v>51695326</v>
      </c>
      <c r="E20" s="92">
        <f>SUM(E19,E13)</f>
        <v>0</v>
      </c>
      <c r="F20" s="92">
        <f>SUM(F19,F13)</f>
        <v>0</v>
      </c>
      <c r="G20" s="92">
        <f>G13+G15+G16+G17+G18+G19</f>
        <v>35757466.659999996</v>
      </c>
      <c r="H20" s="92">
        <f>H13+H15+H16+H17+H18+H19</f>
        <v>87452792.659999996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10" t="s">
        <v>5</v>
      </c>
      <c r="D26" s="110"/>
      <c r="E26" s="110"/>
      <c r="F26" s="110"/>
      <c r="G26" s="110"/>
      <c r="H26" s="110"/>
    </row>
    <row r="27" spans="1:14" ht="18.75" x14ac:dyDescent="0.25">
      <c r="A27" s="111" t="s">
        <v>3</v>
      </c>
      <c r="B27" s="111"/>
      <c r="C27" s="111"/>
      <c r="D27" s="111"/>
      <c r="E27" s="111"/>
      <c r="F27" s="111"/>
      <c r="G27" s="111"/>
      <c r="H27" s="111"/>
      <c r="I27" s="111"/>
    </row>
    <row r="28" spans="1:14" ht="18.75" x14ac:dyDescent="0.25">
      <c r="A28" s="109" t="s">
        <v>4</v>
      </c>
      <c r="B28" s="109"/>
      <c r="C28" s="109"/>
      <c r="D28" s="109"/>
      <c r="E28" s="109"/>
      <c r="F28" s="109"/>
      <c r="G28" s="109"/>
      <c r="H28" s="109"/>
      <c r="I28" s="109"/>
    </row>
    <row r="29" spans="1:14" ht="18.75" hidden="1" x14ac:dyDescent="0.3">
      <c r="B29" s="32"/>
      <c r="C29" s="110" t="s">
        <v>74</v>
      </c>
      <c r="D29" s="110"/>
      <c r="E29" s="49"/>
      <c r="F29" s="49"/>
      <c r="G29" s="110" t="s">
        <v>75</v>
      </c>
      <c r="H29" s="110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B4C1-9DBC-4380-93B8-72FA0065B9A4}">
  <sheetPr filterMode="1"/>
  <dimension ref="A1:AA88"/>
  <sheetViews>
    <sheetView view="pageBreakPreview" topLeftCell="A35" zoomScale="60" workbookViewId="0">
      <selection activeCell="R61" sqref="R61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3" t="str">
        <f>'[4]Flujo de Efectivo'!A2</f>
        <v>Estado de Flujo de Efectivo</v>
      </c>
      <c r="B1" s="111"/>
      <c r="C1" s="113"/>
      <c r="D1" s="111"/>
      <c r="E1" s="111"/>
      <c r="F1" s="32"/>
    </row>
    <row r="2" spans="1:17" x14ac:dyDescent="0.3">
      <c r="A2" s="113" t="s">
        <v>6</v>
      </c>
      <c r="B2" s="111"/>
      <c r="C2" s="113"/>
      <c r="D2" s="111"/>
      <c r="E2" s="111"/>
      <c r="F2" s="32"/>
    </row>
    <row r="3" spans="1:17" x14ac:dyDescent="0.3">
      <c r="A3" s="113" t="str">
        <f>'[4]Flujo de Efectivo'!A4</f>
        <v>(Valores en RD$)</v>
      </c>
      <c r="B3" s="111"/>
      <c r="C3" s="113"/>
      <c r="D3" s="111"/>
      <c r="E3" s="111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/>
      <c r="D5" s="35"/>
      <c r="E5" s="35">
        <f>+'[2]BC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'[3] ERF-Rendimiento Financiero'!F8</f>
        <v>1525000</v>
      </c>
      <c r="D9" s="48"/>
      <c r="E9" s="44">
        <f>'[2]BC Balance Comprobación'!M37</f>
        <v>0</v>
      </c>
      <c r="F9" s="49"/>
      <c r="G9" s="44">
        <v>250000</v>
      </c>
      <c r="H9" s="12">
        <f t="shared" si="0"/>
        <v>1525000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'[3] ERF-Rendimiento Financiero'!F9+'[3] ERF-Rendimiento Financiero'!F11</f>
        <v>30259020.379999999</v>
      </c>
      <c r="D10" s="52"/>
      <c r="E10" s="34">
        <f>'[2]BC Balance Comprobación'!M38</f>
        <v>0</v>
      </c>
      <c r="F10" s="32"/>
      <c r="G10" s="45">
        <v>12775551</v>
      </c>
      <c r="H10" s="9">
        <f t="shared" si="0"/>
        <v>30259020.379999999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110923102.03999999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-93554390.790000021</v>
      </c>
    </row>
    <row r="14" spans="1:17" customFormat="1" x14ac:dyDescent="0.3">
      <c r="A14" s="47" t="s">
        <v>15</v>
      </c>
      <c r="B14" s="54"/>
      <c r="C14" s="45">
        <f>-'[3]BC Balance Comprobación'!D43</f>
        <v>6000</v>
      </c>
      <c r="D14" s="55"/>
      <c r="E14" s="44">
        <f>'[2]BC Balance Comprobación'!M39</f>
        <v>0</v>
      </c>
      <c r="F14" s="49"/>
      <c r="G14" s="12"/>
      <c r="H14" s="12">
        <f t="shared" si="0"/>
        <v>6000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4359086.0999999791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-'[3]BC Balance Comprobación'!D166</f>
        <v>-636022.5</v>
      </c>
      <c r="D16" s="12"/>
      <c r="E16" s="12">
        <v>0</v>
      </c>
      <c r="F16" s="13"/>
      <c r="G16" s="44"/>
      <c r="H16" s="12">
        <f t="shared" ref="H16:H23" si="1">+C16+E16</f>
        <v>-636022.5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-'[3]BC Balance Comprobación'!D48-'[3]BC Balance Comprobación'!D49-'[3]BC Balance Comprobación'!D50-'[3]BC Balance Comprobación'!D56-'[3]BC Balance Comprobación'!D57</f>
        <v>-19090004.670000002</v>
      </c>
      <c r="D17" s="57"/>
      <c r="E17" s="34">
        <v>-83368429</v>
      </c>
      <c r="F17" s="32"/>
      <c r="G17" s="44">
        <v>-5376484.4800000004</v>
      </c>
      <c r="H17" s="9">
        <f t="shared" si="1"/>
        <v>-102458433.67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-60472962.730000012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-'[3]BC Balance Comprobación'!D62-'[3]BC Balance Comprobación'!D63-'[3]BC Balance Comprobación'!D64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-'[3]BC Balance Comprobación'!D67-'[3]BC Balance Comprobación'!D111</f>
        <v>-4556148.1899999995</v>
      </c>
      <c r="D20" s="57"/>
      <c r="E20" s="34">
        <v>-60758429</v>
      </c>
      <c r="F20" s="32"/>
      <c r="G20" s="12">
        <v>-65427</v>
      </c>
      <c r="H20" s="9">
        <f t="shared" si="1"/>
        <v>-65314577.189999998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-28623034.670000002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7507845.0199999977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-154118824.98000002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+[3]noviembre!E34</f>
        <v>12176.42</v>
      </c>
      <c r="D36" s="57"/>
      <c r="E36" s="34">
        <v>-12714328.18</v>
      </c>
      <c r="F36" s="32"/>
      <c r="H36" s="9">
        <f t="shared" ref="H36:H42" si="3">+C36+E36</f>
        <v>-12702151.76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12176.42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7520021.4399999976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-165151582.74000001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20449858</v>
      </c>
      <c r="D62" s="80"/>
      <c r="E62" s="73">
        <v>5853191.9199999999</v>
      </c>
      <c r="F62" s="32"/>
      <c r="G62" s="73">
        <v>20979065.719999999</v>
      </c>
      <c r="H62" s="9">
        <f>+C62+E62</f>
        <v>26303049.920000002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81"/>
    </row>
    <row r="63" spans="1:21" ht="19.5" thickBot="1" x14ac:dyDescent="0.3">
      <c r="A63" s="32" t="s">
        <v>54</v>
      </c>
      <c r="B63" s="82"/>
      <c r="C63" s="82">
        <f>SUM(C61:C62)</f>
        <v>27969879.439999998</v>
      </c>
      <c r="D63" s="57"/>
      <c r="E63" s="82">
        <f>SUM(E61:E62)</f>
        <v>-166818412.26000002</v>
      </c>
      <c r="F63" s="32"/>
      <c r="G63" s="82">
        <f>SUM(G61:G62)</f>
        <v>19598777.002499998</v>
      </c>
      <c r="H63" s="9">
        <f>+C63+E63</f>
        <v>-138848532.82000002</v>
      </c>
      <c r="I63" s="82">
        <f>SUM(I61:I62)</f>
        <v>18335272.939999998</v>
      </c>
      <c r="J63" s="82">
        <f>SUM(J61:J62)</f>
        <v>11871102.858999997</v>
      </c>
      <c r="K63" s="82">
        <f>SUM(K61:K62)</f>
        <v>9233233.0700000003</v>
      </c>
      <c r="L63" s="82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3" t="s">
        <v>55</v>
      </c>
      <c r="B66" s="83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11" t="s">
        <v>3</v>
      </c>
      <c r="B67" s="111"/>
      <c r="C67" s="111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9" t="s">
        <v>4</v>
      </c>
      <c r="B68" s="109"/>
      <c r="C68" s="109"/>
      <c r="D68" s="32"/>
      <c r="E68" s="32"/>
      <c r="F68" s="32"/>
      <c r="I68" s="20"/>
    </row>
    <row r="69" spans="1:16" hidden="1" x14ac:dyDescent="0.25">
      <c r="A69" s="110" t="s">
        <v>57</v>
      </c>
      <c r="B69" s="110"/>
      <c r="C69" s="110"/>
      <c r="D69" s="110"/>
      <c r="E69" s="110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12"/>
      <c r="B72" s="110"/>
      <c r="C72" s="112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4"/>
      <c r="E78" s="16"/>
    </row>
    <row r="79" spans="1:16" x14ac:dyDescent="0.25">
      <c r="C79" s="76"/>
      <c r="D79" s="84"/>
      <c r="E79" s="16"/>
    </row>
    <row r="80" spans="1:16" x14ac:dyDescent="0.25">
      <c r="C80" s="76"/>
      <c r="D80" s="84"/>
      <c r="E80" s="16"/>
    </row>
    <row r="81" spans="3:5" x14ac:dyDescent="0.25">
      <c r="C81" s="76"/>
      <c r="D81" s="84"/>
      <c r="E81" s="16"/>
    </row>
    <row r="82" spans="3:5" x14ac:dyDescent="0.25">
      <c r="C82" s="76"/>
      <c r="D82" s="84"/>
      <c r="E82" s="16"/>
    </row>
    <row r="83" spans="3:5" x14ac:dyDescent="0.25">
      <c r="C83" s="76"/>
      <c r="D83" s="84"/>
      <c r="E83" s="16"/>
    </row>
    <row r="84" spans="3:5" x14ac:dyDescent="0.25">
      <c r="C84" s="76"/>
      <c r="D84" s="84"/>
      <c r="E84" s="16"/>
    </row>
    <row r="85" spans="3:5" x14ac:dyDescent="0.25">
      <c r="C85" s="76"/>
      <c r="D85" s="84"/>
      <c r="E85" s="16"/>
    </row>
    <row r="86" spans="3:5" x14ac:dyDescent="0.25">
      <c r="C86" s="76"/>
      <c r="D86" s="84"/>
      <c r="E86" s="16"/>
    </row>
    <row r="87" spans="3:5" x14ac:dyDescent="0.25">
      <c r="C87" s="76"/>
      <c r="D87" s="84"/>
      <c r="E87" s="16"/>
    </row>
    <row r="88" spans="3:5" x14ac:dyDescent="0.25">
      <c r="C88" s="76"/>
      <c r="D88" s="84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 JAVIER</dc:creator>
  <cp:lastModifiedBy>ESMERDY JOSEFINA  LIRIANO VALERA</cp:lastModifiedBy>
  <cp:lastPrinted>2023-12-20T15:57:34Z</cp:lastPrinted>
  <dcterms:created xsi:type="dcterms:W3CDTF">2023-12-20T15:47:52Z</dcterms:created>
  <dcterms:modified xsi:type="dcterms:W3CDTF">2023-12-20T15:58:01Z</dcterms:modified>
</cp:coreProperties>
</file>